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<sst xmlns="http://schemas.openxmlformats.org/spreadsheetml/2006/main" count="163" uniqueCount="112">
  <si>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</si>
  <si>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</si>
  <si>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</si>
  <si>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</si>
  <si>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</si>
  <si>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</si>
  <si>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</si>
  <si>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</si>
  <si>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</si>
  <si>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</si>
  <si>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</si>
  <si>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</si>
  <si>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</si>
  <si>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</si>
  <si>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</si>
  <si>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</si>
  <si>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</si>
  <si>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</si>
  <si>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</si>
  <si>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</si>
  <si>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</si>
  <si>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</si>
  <si>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</si>
  <si>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</si>
  <si>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</si>
  <si>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</si>
  <si>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</si>
  <si>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</si>
  <si>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</si>
  <si>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</si>
  <si>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</si>
  <si>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</si>
  <si>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</si>
  <si>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</si>
  <si>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</si>
  <si>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</si>
  <si>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</si>
  <si>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</si>
  <si>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</si>
  <si>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</si>
  <si>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</si>
  <si>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</si>
  <si>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</si>
  <si>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</si>
  <si>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</si>
  <si>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</si>
  <si>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</si>
  <si>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</si>
  <si>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</si>
  <si>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</si>
  <si>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</si>
  <si>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</si>
  <si>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</si>
  <si>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</si>
  <si>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</si>
  <si>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</si>
  <si>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</si>
  <si>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</si>
  <si>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</si>
  <si>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</si>
  <si>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</si>
  <si>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</si>
  <si>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</si>
  <si>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</si>
  <si>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</si>
  <si>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</si>
  <si>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</si>
  <si>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</si>
  <si>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</si>
  <si>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</si>
  <si>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</si>
  <si>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</si>
  <si>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</si>
  <si>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</si>
  <si>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</si>
  <si>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</si>
  <si>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</si>
  <si>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</si>
  <si>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</si>
  <si>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</si>
  <si>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</si>
  <si>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</si>
  <si>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</si>
  <si>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</si>
  <si>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</si>
  <si>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</si>
  <si>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</si>
  <si>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</si>
  <si>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</si>
  <si>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</si>
  <si>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</si>
  <si>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</si>
  <si>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</si>
  <si>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</si>
  <si>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</si>
  <si>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</si>
  <si>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</si>
  <si>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</si>
  <si>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</si>
  <si>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</si>
  <si>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</si>
  <si>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</si>
  <si>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</si>
  <si>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</si>
  <si>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</si>
  <si>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</si>
  <si>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</si>
  <si>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</si>
  <si>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</si>
  <si>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</si>
  <si>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Програма розроблення містобудівної документації</t>
  </si>
  <si>
    <t>Аналіз використання коштів загального фонду міського бюджету станом на 27.06.2017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</si>
</sst>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58485821"/>
        <c:axId val="56610342"/>
      </c:bar3DChart>
      <c:catAx>
        <c:axId val="5848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0342"/>
        <c:crosses val="autoZero"/>
        <c:auto val="1"/>
        <c:lblOffset val="100"/>
        <c:tickLblSkip val="1"/>
        <c:noMultiLvlLbl val="0"/>
      </c:catAx>
      <c:valAx>
        <c:axId val="56610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5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39731031"/>
        <c:axId val="22034960"/>
      </c:bar3DChart>
      <c:catAx>
        <c:axId val="39731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34960"/>
        <c:crosses val="autoZero"/>
        <c:auto val="1"/>
        <c:lblOffset val="100"/>
        <c:tickLblSkip val="1"/>
        <c:noMultiLvlLbl val="0"/>
      </c:catAx>
      <c:valAx>
        <c:axId val="22034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1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64096913"/>
        <c:axId val="40001306"/>
      </c:bar3DChart>
      <c:catAx>
        <c:axId val="6409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01306"/>
        <c:crosses val="autoZero"/>
        <c:auto val="1"/>
        <c:lblOffset val="100"/>
        <c:tickLblSkip val="1"/>
        <c:noMultiLvlLbl val="0"/>
      </c:catAx>
      <c:valAx>
        <c:axId val="40001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96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4467435"/>
        <c:axId val="18880324"/>
      </c:bar3DChart>
      <c:catAx>
        <c:axId val="244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80324"/>
        <c:crosses val="autoZero"/>
        <c:auto val="1"/>
        <c:lblOffset val="100"/>
        <c:tickLblSkip val="1"/>
        <c:noMultiLvlLbl val="0"/>
      </c:catAx>
      <c:valAx>
        <c:axId val="18880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7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35705189"/>
        <c:axId val="52911246"/>
      </c:bar3DChart>
      <c:catAx>
        <c:axId val="3570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11246"/>
        <c:crosses val="autoZero"/>
        <c:auto val="1"/>
        <c:lblOffset val="100"/>
        <c:tickLblSkip val="2"/>
        <c:noMultiLvlLbl val="0"/>
      </c:catAx>
      <c:valAx>
        <c:axId val="52911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5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6439167"/>
        <c:axId val="57952504"/>
      </c:bar3DChart>
      <c:catAx>
        <c:axId val="643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52504"/>
        <c:crosses val="autoZero"/>
        <c:auto val="1"/>
        <c:lblOffset val="100"/>
        <c:tickLblSkip val="1"/>
        <c:noMultiLvlLbl val="0"/>
      </c:catAx>
      <c:valAx>
        <c:axId val="5795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51810489"/>
        <c:axId val="63641218"/>
      </c:bar3DChart>
      <c:catAx>
        <c:axId val="5181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641218"/>
        <c:crosses val="autoZero"/>
        <c:auto val="1"/>
        <c:lblOffset val="100"/>
        <c:tickLblSkip val="1"/>
        <c:noMultiLvlLbl val="0"/>
      </c:catAx>
      <c:valAx>
        <c:axId val="63641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10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35900051"/>
        <c:axId val="54665004"/>
      </c:bar3DChart>
      <c:catAx>
        <c:axId val="359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65004"/>
        <c:crosses val="autoZero"/>
        <c:auto val="1"/>
        <c:lblOffset val="100"/>
        <c:tickLblSkip val="1"/>
        <c:noMultiLvlLbl val="0"/>
      </c:catAx>
      <c:valAx>
        <c:axId val="54665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22222989"/>
        <c:axId val="65789174"/>
      </c:bar3DChart>
      <c:catAx>
        <c:axId val="22222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89174"/>
        <c:crosses val="autoZero"/>
        <c:auto val="1"/>
        <c:lblOffset val="100"/>
        <c:tickLblSkip val="1"/>
        <c:noMultiLvlLbl val="0"/>
      </c:catAx>
      <c:valAx>
        <c:axId val="65789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2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106</v>
      </c>
      <c r="C3" s="130" t="s">
        <v>90</v>
      </c>
      <c r="D3" s="130" t="s">
        <v>23</v>
      </c>
      <c r="E3" s="130" t="s">
        <v>22</v>
      </c>
      <c r="F3" s="130" t="s">
        <v>107</v>
      </c>
      <c r="G3" s="130" t="s">
        <v>92</v>
      </c>
      <c r="H3" s="130" t="s">
        <v>108</v>
      </c>
      <c r="I3" s="130" t="s">
        <v>91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379456.7+2-8.1</f>
        <v>379450.60000000003</v>
      </c>
      <c r="C6" s="46">
        <f>625865.1-190.4-316.9+47.1+50+198+5366.4+2952+4818.2</f>
        <v>638789.4999999999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+1063.2</f>
        <v>326068.7</v>
      </c>
      <c r="E6" s="3">
        <f>D6/D151*100</f>
        <v>41.191708011817255</v>
      </c>
      <c r="F6" s="3">
        <f>D6/B6*100</f>
        <v>85.93179191177983</v>
      </c>
      <c r="G6" s="3">
        <f aca="true" t="shared" si="0" ref="G6:G43">D6/C6*100</f>
        <v>51.044780792420674</v>
      </c>
      <c r="H6" s="47">
        <f>B6-D6</f>
        <v>53381.90000000002</v>
      </c>
      <c r="I6" s="47">
        <f aca="true" t="shared" si="1" ref="I6:I43">C6-D6</f>
        <v>312720.7999999999</v>
      </c>
    </row>
    <row r="7" spans="1:9" s="37" customFormat="1" ht="18.75">
      <c r="A7" s="104" t="s">
        <v>82</v>
      </c>
      <c r="B7" s="97">
        <v>149875.2</v>
      </c>
      <c r="C7" s="94">
        <f>243287.4+47.1+202.4</f>
        <v>243536.9</v>
      </c>
      <c r="D7" s="105">
        <f>6699.4+11261.7+10.2+8073.8+9792.3+0.1+0.8+7352+6.6+10108.4-0.1+7942.1+9848.6-0.1+7861.7+17351.9+0.1+8976.7+21107.4+3648.1+8478</f>
        <v>138519.7</v>
      </c>
      <c r="E7" s="95">
        <f>D7/D6*100</f>
        <v>42.481753078415686</v>
      </c>
      <c r="F7" s="95">
        <f>D7/B7*100</f>
        <v>92.4233629046033</v>
      </c>
      <c r="G7" s="95">
        <f>D7/C7*100</f>
        <v>56.87832110862872</v>
      </c>
      <c r="H7" s="105">
        <f>B7-D7</f>
        <v>11355.5</v>
      </c>
      <c r="I7" s="105">
        <f t="shared" si="1"/>
        <v>105017.19999999998</v>
      </c>
    </row>
    <row r="8" spans="1:9" ht="18">
      <c r="A8" s="23" t="s">
        <v>3</v>
      </c>
      <c r="B8" s="42">
        <v>295727.1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</f>
        <v>253681.4</v>
      </c>
      <c r="E8" s="1">
        <f>D8/D6*100</f>
        <v>77.79998509516552</v>
      </c>
      <c r="F8" s="1">
        <f>D8/B8*100</f>
        <v>85.78226344491256</v>
      </c>
      <c r="G8" s="1">
        <f t="shared" si="0"/>
        <v>51.01025608543487</v>
      </c>
      <c r="H8" s="44">
        <f>B8-D8</f>
        <v>42045.69999999998</v>
      </c>
      <c r="I8" s="44">
        <f t="shared" si="1"/>
        <v>243633.1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0.007084396631752757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</f>
        <v>17419.3</v>
      </c>
      <c r="E10" s="1">
        <f>D10/D6*100</f>
        <v>5.342217759631636</v>
      </c>
      <c r="F10" s="1">
        <f aca="true" t="shared" si="3" ref="F10:F41">D10/B10*100</f>
        <v>97.63634325430188</v>
      </c>
      <c r="G10" s="1">
        <f t="shared" si="0"/>
        <v>63.4317134897948</v>
      </c>
      <c r="H10" s="44">
        <f t="shared" si="2"/>
        <v>421.7000000000007</v>
      </c>
      <c r="I10" s="44">
        <f t="shared" si="1"/>
        <v>10042.2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+0.5+11.1+12.6+0.3+35.7+40.8+536.6</f>
        <v>44460.5</v>
      </c>
      <c r="E11" s="1">
        <f>D11/D6*100</f>
        <v>13.635316729265949</v>
      </c>
      <c r="F11" s="1">
        <f t="shared" si="3"/>
        <v>88.33954908790342</v>
      </c>
      <c r="G11" s="1">
        <f t="shared" si="0"/>
        <v>54.957015098794194</v>
      </c>
      <c r="H11" s="44">
        <f t="shared" si="2"/>
        <v>5868.5999999999985</v>
      </c>
      <c r="I11" s="44">
        <f t="shared" si="1"/>
        <v>36440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</f>
        <v>6389.299999999998</v>
      </c>
      <c r="E12" s="1">
        <f>D12/D6*100</f>
        <v>1.959495038928912</v>
      </c>
      <c r="F12" s="1">
        <f t="shared" si="3"/>
        <v>90.22778303418862</v>
      </c>
      <c r="G12" s="1">
        <f t="shared" si="0"/>
        <v>45.54481559100693</v>
      </c>
      <c r="H12" s="44">
        <f t="shared" si="2"/>
        <v>692.0000000000018</v>
      </c>
      <c r="I12" s="44">
        <f t="shared" si="1"/>
        <v>7639.300000000002</v>
      </c>
    </row>
    <row r="13" spans="1:9" ht="18.75" thickBot="1">
      <c r="A13" s="23" t="s">
        <v>28</v>
      </c>
      <c r="B13" s="43">
        <f>B6-B8-B9-B10-B11-B12</f>
        <v>8423.700000000066</v>
      </c>
      <c r="C13" s="43">
        <f>C6-C8-C9-C10-C11-C12</f>
        <v>18991.899999999885</v>
      </c>
      <c r="D13" s="43">
        <f>D6-D8-D9-D10-D11-D12</f>
        <v>4095.1000000000104</v>
      </c>
      <c r="E13" s="1">
        <f>D13/D6*100</f>
        <v>1.2559009803762244</v>
      </c>
      <c r="F13" s="1">
        <f t="shared" si="3"/>
        <v>48.61402946448684</v>
      </c>
      <c r="G13" s="1">
        <f t="shared" si="0"/>
        <v>21.562350265113206</v>
      </c>
      <c r="H13" s="44">
        <f t="shared" si="2"/>
        <v>4328.600000000056</v>
      </c>
      <c r="I13" s="44">
        <f t="shared" si="1"/>
        <v>14896.799999999876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</f>
        <v>186290.1</v>
      </c>
      <c r="E18" s="3">
        <f>D18/D151*100</f>
        <v>23.5337136152358</v>
      </c>
      <c r="F18" s="3">
        <f>D18/B18*100</f>
        <v>92.17386012281595</v>
      </c>
      <c r="G18" s="3">
        <f t="shared" si="0"/>
        <v>51.33031948002351</v>
      </c>
      <c r="H18" s="47">
        <f>B18-D18</f>
        <v>15817.199999999983</v>
      </c>
      <c r="I18" s="47">
        <f t="shared" si="1"/>
        <v>176633.99999999997</v>
      </c>
    </row>
    <row r="19" spans="1:13" s="37" customFormat="1" ht="18.75">
      <c r="A19" s="104" t="s">
        <v>83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</f>
        <v>116743.20000000003</v>
      </c>
      <c r="E19" s="95">
        <f>D19/D18*100</f>
        <v>62.66742032990482</v>
      </c>
      <c r="F19" s="95">
        <f t="shared" si="3"/>
        <v>96.98929358603806</v>
      </c>
      <c r="G19" s="95">
        <f t="shared" si="0"/>
        <v>48.743431779228466</v>
      </c>
      <c r="H19" s="105">
        <f t="shared" si="2"/>
        <v>3623.8999999999796</v>
      </c>
      <c r="I19" s="105">
        <f t="shared" si="1"/>
        <v>122762.29999999997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186290.1</v>
      </c>
      <c r="E25" s="1">
        <f>D25/D18*100</f>
        <v>100</v>
      </c>
      <c r="F25" s="1">
        <f t="shared" si="3"/>
        <v>92.17386012281595</v>
      </c>
      <c r="G25" s="1">
        <f t="shared" si="0"/>
        <v>51.33031948002351</v>
      </c>
      <c r="H25" s="44">
        <f t="shared" si="2"/>
        <v>15817.199999999983</v>
      </c>
      <c r="I25" s="44">
        <f t="shared" si="1"/>
        <v>176633.99999999997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35784.5+152</f>
        <v>35936.5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</f>
        <v>31076</v>
      </c>
      <c r="E33" s="3">
        <f>D33/D151*100</f>
        <v>3.9257785803274983</v>
      </c>
      <c r="F33" s="3">
        <f>D33/B33*100</f>
        <v>86.47475408011354</v>
      </c>
      <c r="G33" s="3">
        <f t="shared" si="0"/>
        <v>48.14267433826286</v>
      </c>
      <c r="H33" s="47">
        <f t="shared" si="2"/>
        <v>4860.5</v>
      </c>
      <c r="I33" s="47">
        <f t="shared" si="1"/>
        <v>33473.8</v>
      </c>
    </row>
    <row r="34" spans="1:9" ht="18">
      <c r="A34" s="23" t="s">
        <v>3</v>
      </c>
      <c r="B34" s="42">
        <f>29582.2+152</f>
        <v>29734.2</v>
      </c>
      <c r="C34" s="43">
        <f>55535.9-3105.8+301.7</f>
        <v>52731.799999999996</v>
      </c>
      <c r="D34" s="44">
        <f>1743.2+1833.7+1830.2+1935.3+81+1854.2+129.9+1804.7+34.4+1.5+1881.6+1967.7+0.1+1784.4+235.6+2357.6-0.1+6335.8</f>
        <v>25810.8</v>
      </c>
      <c r="E34" s="1">
        <f>D34/D33*100</f>
        <v>83.05702149568799</v>
      </c>
      <c r="F34" s="1">
        <f t="shared" si="3"/>
        <v>86.80509312508828</v>
      </c>
      <c r="G34" s="1">
        <f t="shared" si="0"/>
        <v>48.94731452368401</v>
      </c>
      <c r="H34" s="44">
        <f t="shared" si="2"/>
        <v>3923.4000000000015</v>
      </c>
      <c r="I34" s="44">
        <f t="shared" si="1"/>
        <v>26920.999999999996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</f>
        <v>1493.9</v>
      </c>
      <c r="E36" s="1">
        <f>D36/D33*100</f>
        <v>4.807246749903463</v>
      </c>
      <c r="F36" s="1">
        <f t="shared" si="3"/>
        <v>93.63209025383892</v>
      </c>
      <c r="G36" s="1">
        <f t="shared" si="0"/>
        <v>50.721488473160626</v>
      </c>
      <c r="H36" s="44">
        <f t="shared" si="2"/>
        <v>101.59999999999991</v>
      </c>
      <c r="I36" s="44">
        <f t="shared" si="1"/>
        <v>1451.4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</f>
        <v>256.20000000000005</v>
      </c>
      <c r="E37" s="17">
        <f>D37/D33*100</f>
        <v>0.824430428626593</v>
      </c>
      <c r="F37" s="17">
        <f t="shared" si="3"/>
        <v>50.11737089201878</v>
      </c>
      <c r="G37" s="17">
        <f t="shared" si="0"/>
        <v>29.926410466067054</v>
      </c>
      <c r="H37" s="53">
        <f t="shared" si="2"/>
        <v>254.99999999999994</v>
      </c>
      <c r="I37" s="53">
        <f t="shared" si="1"/>
        <v>599.9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0.08205689277899343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7935.8000000000075</v>
      </c>
      <c r="D39" s="42">
        <f>D33-D34-D36-D37-D35-D38</f>
        <v>3489.6000000000004</v>
      </c>
      <c r="E39" s="1">
        <f>D39/D33*100</f>
        <v>11.229244433002963</v>
      </c>
      <c r="F39" s="1">
        <f t="shared" si="3"/>
        <v>85.73745116827598</v>
      </c>
      <c r="G39" s="1">
        <f t="shared" si="0"/>
        <v>43.972882381108356</v>
      </c>
      <c r="H39" s="44">
        <f>B39-D39</f>
        <v>580.4999999999991</v>
      </c>
      <c r="I39" s="44">
        <f t="shared" si="1"/>
        <v>4446.200000000007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</f>
        <v>1039.6</v>
      </c>
      <c r="E43" s="3">
        <f>D43/D151*100</f>
        <v>0.1313309117038379</v>
      </c>
      <c r="F43" s="3">
        <f>D43/B43*100</f>
        <v>78.54930109557989</v>
      </c>
      <c r="G43" s="3">
        <f t="shared" si="0"/>
        <v>46.54161257107041</v>
      </c>
      <c r="H43" s="47">
        <f t="shared" si="2"/>
        <v>283.9000000000001</v>
      </c>
      <c r="I43" s="47">
        <f t="shared" si="1"/>
        <v>1194.1000000000004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102.9+155.5+3.1+3.7+452.3+6+17.2+314.1+59.3+95.2+2.2+579+1.9+71.6+375.2+7+7.3+568.3+0.1+96.1+326.4+4.1+518.1-0.1+350+35.2+5.1+556.7+19.5+326.2+24.6+1+691.6</f>
        <v>5776.400000000001</v>
      </c>
      <c r="E45" s="3">
        <f>D45/D151*100</f>
        <v>0.7297228533724984</v>
      </c>
      <c r="F45" s="3">
        <f>D45/B45*100</f>
        <v>97.1313267193543</v>
      </c>
      <c r="G45" s="3">
        <f aca="true" t="shared" si="4" ref="G45:G76">D45/C45*100</f>
        <v>49.00237529691212</v>
      </c>
      <c r="H45" s="47">
        <f>B45-D45</f>
        <v>170.59999999999945</v>
      </c>
      <c r="I45" s="47">
        <f aca="true" t="shared" si="5" ref="I45:I77">C45-D45</f>
        <v>6011.599999999999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102.7+154.9+447.3+314.1+572.1+284.8+559+325.4+510.8+301.6+29.6+556.7+0.1+311.9+684.4</f>
        <v>5155.4</v>
      </c>
      <c r="E46" s="1">
        <f>D46/D45*100</f>
        <v>89.24935946264108</v>
      </c>
      <c r="F46" s="1">
        <f aca="true" t="shared" si="6" ref="F46:F74">D46/B46*100</f>
        <v>99.17854600719492</v>
      </c>
      <c r="G46" s="1">
        <f t="shared" si="4"/>
        <v>48.96055918022355</v>
      </c>
      <c r="H46" s="44">
        <f aca="true" t="shared" si="7" ref="H46:H74">B46-D46</f>
        <v>42.70000000000073</v>
      </c>
      <c r="I46" s="44">
        <f t="shared" si="5"/>
        <v>5374.300000000001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0.006924728204417977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0.5314728896890797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7.7141472197216245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144.30000000000095</v>
      </c>
      <c r="E50" s="1">
        <f>D50/D45*100</f>
        <v>2.4980956997438013</v>
      </c>
      <c r="F50" s="1">
        <f t="shared" si="6"/>
        <v>93.64049318624356</v>
      </c>
      <c r="G50" s="1">
        <f t="shared" si="4"/>
        <v>45.4488188976382</v>
      </c>
      <c r="H50" s="44">
        <f t="shared" si="7"/>
        <v>9.799999999998647</v>
      </c>
      <c r="I50" s="44">
        <f t="shared" si="5"/>
        <v>173.1999999999983</v>
      </c>
    </row>
    <row r="51" spans="1:9" ht="18.75" thickBot="1">
      <c r="A51" s="22" t="s">
        <v>4</v>
      </c>
      <c r="B51" s="45">
        <f>13980.8-1143.1+27.7+70</f>
        <v>12935.4</v>
      </c>
      <c r="C51" s="46">
        <f>23558.7+50+2250-940.4-1250+76.8+148</f>
        <v>23893.1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</f>
        <v>10330.299999999997</v>
      </c>
      <c r="E51" s="3">
        <f>D51/D151*100</f>
        <v>1.3050093470317012</v>
      </c>
      <c r="F51" s="3">
        <f>D51/B51*100</f>
        <v>79.86069236359137</v>
      </c>
      <c r="G51" s="3">
        <f t="shared" si="4"/>
        <v>43.23549476627143</v>
      </c>
      <c r="H51" s="47">
        <f>B51-D51</f>
        <v>2605.100000000002</v>
      </c>
      <c r="I51" s="47">
        <f t="shared" si="5"/>
        <v>13562.800000000001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</f>
        <v>6256.900000000001</v>
      </c>
      <c r="E52" s="1">
        <f>D52/D51*100</f>
        <v>60.568424924735986</v>
      </c>
      <c r="F52" s="1">
        <f t="shared" si="6"/>
        <v>77.40526765058824</v>
      </c>
      <c r="G52" s="1">
        <f t="shared" si="4"/>
        <v>41.03046677246318</v>
      </c>
      <c r="H52" s="44">
        <f t="shared" si="7"/>
        <v>1826.3999999999996</v>
      </c>
      <c r="I52" s="44">
        <f t="shared" si="5"/>
        <v>8992.5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f>420.6-5.6</f>
        <v>415</v>
      </c>
      <c r="C54" s="43">
        <v>810.2</v>
      </c>
      <c r="D54" s="44">
        <f>1.9+1.9+0.5+7.4+2.1+1.2+12.9+5.1+0.1+4.5+16.8+19.2+9.7+3.1+1.1+1.4+2.5+5.7+19.9+0.8+28.2+4+19.8+8.2+38.7+4.3+0.2+18.2+4.3+27.9+3.9+3+21+4+9.4+2.4+4.7</f>
        <v>319.9999999999999</v>
      </c>
      <c r="E54" s="1">
        <f>D54/D51*100</f>
        <v>3.097683513547525</v>
      </c>
      <c r="F54" s="1">
        <f t="shared" si="6"/>
        <v>77.10843373493972</v>
      </c>
      <c r="G54" s="1">
        <f t="shared" si="4"/>
        <v>39.49642063687976</v>
      </c>
      <c r="H54" s="44">
        <f t="shared" si="7"/>
        <v>95.00000000000011</v>
      </c>
      <c r="I54" s="44">
        <f t="shared" si="5"/>
        <v>490.20000000000016</v>
      </c>
    </row>
    <row r="55" spans="1:9" ht="18">
      <c r="A55" s="23" t="s">
        <v>0</v>
      </c>
      <c r="B55" s="42">
        <f>636.7+2.7</f>
        <v>639.4000000000001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</f>
        <v>491.8000000000001</v>
      </c>
      <c r="E55" s="1">
        <f>D55/D51*100</f>
        <v>4.760752349883355</v>
      </c>
      <c r="F55" s="1">
        <f t="shared" si="6"/>
        <v>76.91585861745386</v>
      </c>
      <c r="G55" s="1">
        <f t="shared" si="4"/>
        <v>46.27834760515669</v>
      </c>
      <c r="H55" s="44">
        <f t="shared" si="7"/>
        <v>147.59999999999997</v>
      </c>
      <c r="I55" s="44">
        <f t="shared" si="5"/>
        <v>570.8999999999999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2.3232626351606447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3554.3999999999987</v>
      </c>
      <c r="C57" s="43">
        <f>C51-C52-C55-C54-C53-C56</f>
        <v>6238.9</v>
      </c>
      <c r="D57" s="43">
        <f>D51-D52-D55-D54-D53-D56</f>
        <v>3021.5999999999967</v>
      </c>
      <c r="E57" s="1">
        <f>D57/D51*100</f>
        <v>29.249876576672484</v>
      </c>
      <c r="F57" s="1">
        <f t="shared" si="6"/>
        <v>85.01012829169474</v>
      </c>
      <c r="G57" s="1">
        <f t="shared" si="4"/>
        <v>48.4316145474362</v>
      </c>
      <c r="H57" s="44">
        <f>B57-D57</f>
        <v>532.800000000002</v>
      </c>
      <c r="I57" s="44">
        <f>C57-D57</f>
        <v>3217.300000000003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3399.6-179.7+50</f>
        <v>3269.9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</f>
        <v>1499.6000000000004</v>
      </c>
      <c r="E59" s="3">
        <f>D59/D151*100</f>
        <v>0.18944193458164235</v>
      </c>
      <c r="F59" s="3">
        <f>D59/B59*100</f>
        <v>45.86072968592313</v>
      </c>
      <c r="G59" s="3">
        <f t="shared" si="4"/>
        <v>19.434688508443386</v>
      </c>
      <c r="H59" s="47">
        <f>B59-D59</f>
        <v>1770.2999999999997</v>
      </c>
      <c r="I59" s="47">
        <f t="shared" si="5"/>
        <v>6216.5</v>
      </c>
    </row>
    <row r="60" spans="1:9" ht="18">
      <c r="A60" s="23" t="s">
        <v>3</v>
      </c>
      <c r="B60" s="42">
        <f>1451.1-179.5</f>
        <v>1271.6</v>
      </c>
      <c r="C60" s="43">
        <f>2900.3-339.6</f>
        <v>2560.7000000000003</v>
      </c>
      <c r="D60" s="44">
        <f>55.6+146.1+60.8+59.3+73.6+0.1+67.3+144.6-4.5+79.7+66.8+72.2-0.1+53+75.7+69.4+0.1+39.1+101.5</f>
        <v>1160.3</v>
      </c>
      <c r="E60" s="1">
        <f>D60/D59*100</f>
        <v>77.37396639103758</v>
      </c>
      <c r="F60" s="1">
        <f t="shared" si="6"/>
        <v>91.24724756212646</v>
      </c>
      <c r="G60" s="1">
        <f t="shared" si="4"/>
        <v>45.311828796813366</v>
      </c>
      <c r="H60" s="44">
        <f t="shared" si="7"/>
        <v>111.29999999999995</v>
      </c>
      <c r="I60" s="44">
        <f t="shared" si="5"/>
        <v>1400.4000000000003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0.21339023739663904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215.8+0.9</f>
        <v>216.70000000000002</v>
      </c>
      <c r="C62" s="43">
        <f>451.8-38.9</f>
        <v>412.90000000000003</v>
      </c>
      <c r="D62" s="44">
        <f>0.4+18.6+55.1+0.5+32.9+0.7+67.5+3.7+0.4+6.3+12.6+0.1+4.2+0.1</f>
        <v>203.09999999999997</v>
      </c>
      <c r="E62" s="1">
        <f>D62/D59*100</f>
        <v>13.543611629767932</v>
      </c>
      <c r="F62" s="1">
        <f t="shared" si="6"/>
        <v>93.7240424550069</v>
      </c>
      <c r="G62" s="1">
        <f t="shared" si="4"/>
        <v>49.18866553644949</v>
      </c>
      <c r="H62" s="44">
        <f t="shared" si="7"/>
        <v>13.600000000000051</v>
      </c>
      <c r="I62" s="44">
        <f t="shared" si="5"/>
        <v>209.80000000000007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313.40000000000015</v>
      </c>
      <c r="C64" s="43">
        <f>C59-C60-C62-C63-C61</f>
        <v>691.7</v>
      </c>
      <c r="D64" s="43">
        <f>D59-D60-D62-D63-D61</f>
        <v>133.00000000000045</v>
      </c>
      <c r="E64" s="1">
        <f>D64/D59*100</f>
        <v>8.86903174179784</v>
      </c>
      <c r="F64" s="1">
        <f t="shared" si="6"/>
        <v>42.43777919591589</v>
      </c>
      <c r="G64" s="1">
        <f t="shared" si="4"/>
        <v>19.22798901257777</v>
      </c>
      <c r="H64" s="44">
        <f t="shared" si="7"/>
        <v>180.3999999999997</v>
      </c>
      <c r="I64" s="44">
        <f t="shared" si="5"/>
        <v>558.6999999999996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0.030634615321451224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2562.9-150-1500</f>
        <v>912.9000000000001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912.9000000000001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</f>
        <v>43964.20000000001</v>
      </c>
      <c r="E90" s="3">
        <f>D90/D151*100</f>
        <v>5.553923113052975</v>
      </c>
      <c r="F90" s="3">
        <f aca="true" t="shared" si="10" ref="F90:F96">D90/B90*100</f>
        <v>53.97526165556614</v>
      </c>
      <c r="G90" s="3">
        <f t="shared" si="8"/>
        <v>27.78062480213884</v>
      </c>
      <c r="H90" s="47">
        <f aca="true" t="shared" si="11" ref="H90:H96">B90-D90</f>
        <v>37488.29999999999</v>
      </c>
      <c r="I90" s="47">
        <f t="shared" si="9"/>
        <v>114290.69999999998</v>
      </c>
    </row>
    <row r="91" spans="1:9" ht="18">
      <c r="A91" s="23" t="s">
        <v>3</v>
      </c>
      <c r="B91" s="42">
        <f>74944.9-64.5-80</f>
        <v>74800.4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</f>
        <v>39888.3</v>
      </c>
      <c r="E91" s="1">
        <f>D91/D90*100</f>
        <v>90.72904772519458</v>
      </c>
      <c r="F91" s="1">
        <f t="shared" si="10"/>
        <v>53.326319110593005</v>
      </c>
      <c r="G91" s="1">
        <f t="shared" si="8"/>
        <v>26.99977053616695</v>
      </c>
      <c r="H91" s="44">
        <f t="shared" si="11"/>
        <v>34912.09999999999</v>
      </c>
      <c r="I91" s="44">
        <f t="shared" si="9"/>
        <v>107847.40000000001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48.5+5.1+5+1.3+22.8+67.3+62.7+3.5+1.4+40.6+112.7+571.4+55.5+1.7+2.4+3.1+83.6+0.9+1.4+3.5+0.9+23.5+44.4+1+13.6+0.7</f>
        <v>1178.5000000000002</v>
      </c>
      <c r="E92" s="1">
        <f>D92/D90*100</f>
        <v>2.6805901165038826</v>
      </c>
      <c r="F92" s="1">
        <f t="shared" si="10"/>
        <v>70.68314040664549</v>
      </c>
      <c r="G92" s="1">
        <f t="shared" si="8"/>
        <v>44.97061741585897</v>
      </c>
      <c r="H92" s="44">
        <f t="shared" si="11"/>
        <v>488.7999999999997</v>
      </c>
      <c r="I92" s="44">
        <f t="shared" si="9"/>
        <v>1442.0999999999997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4984.800000000006</v>
      </c>
      <c r="C94" s="43">
        <f>C90-C91-C92-C93</f>
        <v>7898.599999999982</v>
      </c>
      <c r="D94" s="43">
        <f>D90-D91-D92-D93</f>
        <v>2897.4000000000087</v>
      </c>
      <c r="E94" s="1">
        <f>D94/D90*100</f>
        <v>6.590362158301545</v>
      </c>
      <c r="F94" s="1">
        <f t="shared" si="10"/>
        <v>58.12469908521918</v>
      </c>
      <c r="G94" s="1">
        <f>D94/C94*100</f>
        <v>36.68245005444022</v>
      </c>
      <c r="H94" s="44">
        <f t="shared" si="11"/>
        <v>2087.399999999997</v>
      </c>
      <c r="I94" s="44">
        <f>C94-D94</f>
        <v>5001.199999999973</v>
      </c>
    </row>
    <row r="95" spans="1:9" ht="18.75">
      <c r="A95" s="108" t="s">
        <v>12</v>
      </c>
      <c r="B95" s="128">
        <f>33869.5-1700.7+200</f>
        <v>32368.8</v>
      </c>
      <c r="C95" s="112">
        <f>59880.5+5316.8+172.8</f>
        <v>65370.100000000006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</f>
        <v>28415.5</v>
      </c>
      <c r="E95" s="107">
        <f>D95/D151*100</f>
        <v>3.5896821099657625</v>
      </c>
      <c r="F95" s="110">
        <f t="shared" si="10"/>
        <v>87.78669583055289</v>
      </c>
      <c r="G95" s="106">
        <f>D95/C95*100</f>
        <v>43.468650040308944</v>
      </c>
      <c r="H95" s="111">
        <f t="shared" si="11"/>
        <v>3953.2999999999993</v>
      </c>
      <c r="I95" s="121">
        <f>C95-D95</f>
        <v>36954.600000000006</v>
      </c>
    </row>
    <row r="96" spans="1:9" ht="18.75" thickBot="1">
      <c r="A96" s="109" t="s">
        <v>84</v>
      </c>
      <c r="B96" s="113">
        <f>5207.9+2.4-200</f>
        <v>5010.299999999999</v>
      </c>
      <c r="C96" s="114">
        <f>10660.3-133.5+11.8</f>
        <v>10538.599999999999</v>
      </c>
      <c r="D96" s="115">
        <f>69.1+1043.7+68.3+1051.8+1+68.3+66.1+938.4+3+68.7+11.3+4.3+734+67.7+6.3+0.4+21.5+2.2</f>
        <v>4226.099999999999</v>
      </c>
      <c r="E96" s="116">
        <f>D96/D95*100</f>
        <v>14.872516760218893</v>
      </c>
      <c r="F96" s="117">
        <f t="shared" si="10"/>
        <v>84.34824262020238</v>
      </c>
      <c r="G96" s="118">
        <f>D96/C96*100</f>
        <v>40.10115195566774</v>
      </c>
      <c r="H96" s="122">
        <f t="shared" si="11"/>
        <v>784.1999999999998</v>
      </c>
      <c r="I96" s="123">
        <f>C96-D96</f>
        <v>6312.499999999999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7383.4+7.5+1</f>
        <v>7391.9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</f>
        <v>5347.799999999998</v>
      </c>
      <c r="E102" s="19">
        <f>D102/D151*100</f>
        <v>0.675578539447657</v>
      </c>
      <c r="F102" s="19">
        <f>D102/B102*100</f>
        <v>72.34675793774265</v>
      </c>
      <c r="G102" s="19">
        <f aca="true" t="shared" si="12" ref="G102:G149">D102/C102*100</f>
        <v>42.25839589095217</v>
      </c>
      <c r="H102" s="79">
        <f aca="true" t="shared" si="13" ref="H102:H107">B102-D102</f>
        <v>2044.1000000000013</v>
      </c>
      <c r="I102" s="79">
        <f aca="true" t="shared" si="14" ref="I102:I149">C102-D102</f>
        <v>7307.2000000000035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1.4828527618833913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f>6171-10.6+1</f>
        <v>6161.4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139.3+4+202+15.3-0.1+4+25.4+141.4+9.8+31.2+1.1+390.1+50+2+0.1+51.6+111.9+69.9+132+193.8+143.3+175.1+39.1+393+24.9+117+131.2+30.6+5+5+134.6+137.3+5+34.9+31.2+66.7+136.1+61.2+82.4+574+566.9+64.7</f>
        <v>4533.999999999999</v>
      </c>
      <c r="E104" s="1">
        <f>D104/D102*100</f>
        <v>84.78252739444258</v>
      </c>
      <c r="F104" s="1">
        <f aca="true" t="shared" si="15" ref="F104:F149">D104/B104*100</f>
        <v>73.58717174668094</v>
      </c>
      <c r="G104" s="1">
        <f t="shared" si="12"/>
        <v>43.967339655941494</v>
      </c>
      <c r="H104" s="44">
        <f t="shared" si="13"/>
        <v>1627.4000000000005</v>
      </c>
      <c r="I104" s="44">
        <f t="shared" si="14"/>
        <v>5778.200000000002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734.4999999999991</v>
      </c>
      <c r="E106" s="84">
        <f>D106/D102*100</f>
        <v>13.73461984367402</v>
      </c>
      <c r="F106" s="84">
        <f t="shared" si="15"/>
        <v>67.69585253456214</v>
      </c>
      <c r="G106" s="84">
        <f t="shared" si="12"/>
        <v>35.249796035897624</v>
      </c>
      <c r="H106" s="123">
        <f>B106-D106</f>
        <v>350.5000000000009</v>
      </c>
      <c r="I106" s="123">
        <f t="shared" si="14"/>
        <v>1349.2000000000016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159818.5</v>
      </c>
      <c r="C107" s="81">
        <f>SUM(C108:C148)-C115-C119+C149-C140-C141-C109-C112-C122-C123-C138-C131-C129-C136</f>
        <v>530166.2</v>
      </c>
      <c r="D107" s="81">
        <f>SUM(D108:D148)-D115-D119+D149-D140-D141-D109-D112-D122-D123-D138-D131-D129-D136</f>
        <v>151537.5</v>
      </c>
      <c r="E107" s="82">
        <f>D107/D151*100</f>
        <v>19.14347636814192</v>
      </c>
      <c r="F107" s="82">
        <f>D107/B107*100</f>
        <v>94.81849723279846</v>
      </c>
      <c r="G107" s="82">
        <f t="shared" si="12"/>
        <v>28.58301792909469</v>
      </c>
      <c r="H107" s="81">
        <f t="shared" si="13"/>
        <v>8281</v>
      </c>
      <c r="I107" s="81">
        <f t="shared" si="14"/>
        <v>378628.69999999995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12.6+3.2+110.8+149.9+0.1+86+66+19.9+30.9+1.3+4.4+3.9+8.5+1.6+0.1+167.2+12.2+0.7+2+1.4+0.1+115.6+14.7+10.7+8.1+0.6+3.1+4.1+2.8-0.2+122.3+40.3+0.6+1.6+1.5</f>
        <v>1008.6000000000001</v>
      </c>
      <c r="E108" s="6">
        <f>D108/D107*100</f>
        <v>0.6655778272704778</v>
      </c>
      <c r="F108" s="6">
        <f t="shared" si="15"/>
        <v>45.04086098334301</v>
      </c>
      <c r="G108" s="6">
        <f t="shared" si="12"/>
        <v>24.626428362144743</v>
      </c>
      <c r="H108" s="61">
        <f aca="true" t="shared" si="16" ref="H108:H149">B108-D108</f>
        <v>1230.7</v>
      </c>
      <c r="I108" s="61">
        <f t="shared" si="14"/>
        <v>3087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52.984334721395996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79</v>
      </c>
      <c r="B110" s="73">
        <v>666.6</v>
      </c>
      <c r="C110" s="61">
        <v>1175.4</v>
      </c>
      <c r="D110" s="72">
        <f>11.8+87.5+28+44.4+7.5</f>
        <v>179.2</v>
      </c>
      <c r="E110" s="6">
        <f>D110/D107*100</f>
        <v>0.11825455745277572</v>
      </c>
      <c r="F110" s="6">
        <f>D110/B110*100</f>
        <v>26.882688268826882</v>
      </c>
      <c r="G110" s="6">
        <f t="shared" si="12"/>
        <v>15.245873745108046</v>
      </c>
      <c r="H110" s="61">
        <f t="shared" si="16"/>
        <v>487.40000000000003</v>
      </c>
      <c r="I110" s="61">
        <f t="shared" si="14"/>
        <v>996.2</v>
      </c>
    </row>
    <row r="111" spans="1:9" s="37" customFormat="1" ht="34.5" customHeight="1">
      <c r="A111" s="16" t="s">
        <v>98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53.6</v>
      </c>
      <c r="C113" s="61">
        <v>60</v>
      </c>
      <c r="D113" s="72">
        <f>9.1+9.1</f>
        <v>18.2</v>
      </c>
      <c r="E113" s="6">
        <f>D113/D107*100</f>
        <v>0.012010228491297533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136.4+40+10+2+0.1+10.6+142+54.3+10.6+6.6+21.9+41.3+8.2+239.5+0.2+6.2+0.7+26.9+145.7+54.9+4+2+1.1+3.5+2.2+195.9+3.8+0.4+0.2+181.5</f>
        <v>1352.7000000000003</v>
      </c>
      <c r="E114" s="6">
        <f>D114/D107*100</f>
        <v>0.892650334075724</v>
      </c>
      <c r="F114" s="6">
        <f t="shared" si="15"/>
        <v>87.07434824589639</v>
      </c>
      <c r="G114" s="6">
        <f t="shared" si="12"/>
        <v>46.39843589215889</v>
      </c>
      <c r="H114" s="61">
        <f t="shared" si="16"/>
        <v>200.79999999999973</v>
      </c>
      <c r="I114" s="61">
        <f t="shared" si="14"/>
        <v>1562.6999999999998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0.15250350573290444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f>455-330</f>
        <v>125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125</v>
      </c>
      <c r="I121" s="61">
        <f t="shared" si="14"/>
        <v>520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20236.6-450</f>
        <v>19786.6</v>
      </c>
      <c r="C124" s="53">
        <f>33585.8+9933.2-1212.8</f>
        <v>42306.2</v>
      </c>
      <c r="D124" s="76">
        <f>3483.8+2635.6+1853.3+812.9+1333.3+1694.1+1722.4+661.9+934+1328+225+1781.5+1097.2</f>
        <v>19563</v>
      </c>
      <c r="E124" s="17">
        <f>D124/D107*100</f>
        <v>12.909675822816135</v>
      </c>
      <c r="F124" s="6">
        <f t="shared" si="15"/>
        <v>98.86994228417211</v>
      </c>
      <c r="G124" s="6">
        <f t="shared" si="12"/>
        <v>46.24144924384606</v>
      </c>
      <c r="H124" s="61">
        <f t="shared" si="16"/>
        <v>223.59999999999854</v>
      </c>
      <c r="I124" s="61">
        <f t="shared" si="14"/>
        <v>22743.199999999997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0.010558442629712117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86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58</v>
      </c>
      <c r="B128" s="73">
        <v>688.7</v>
      </c>
      <c r="C128" s="53">
        <v>1253.3</v>
      </c>
      <c r="D128" s="76">
        <f>6.5+6.7+0.9+10.2+6.4+2.4+29+2.5+26.7+1.1+7.5+20.9+3.3+0.1+0.1+0.6+54.3+6.4+19+0.1+6.4-0.1+0.9+1+0.1+24+11.8+60.3+1.8+4+2</f>
        <v>316.9</v>
      </c>
      <c r="E128" s="17">
        <f>D128/D107*100</f>
        <v>0.2091231543347356</v>
      </c>
      <c r="F128" s="6">
        <f t="shared" si="15"/>
        <v>46.01422970814578</v>
      </c>
      <c r="G128" s="6">
        <f t="shared" si="12"/>
        <v>25.28524694805713</v>
      </c>
      <c r="H128" s="61">
        <f t="shared" si="16"/>
        <v>371.80000000000007</v>
      </c>
      <c r="I128" s="61">
        <f t="shared" si="14"/>
        <v>936.4</v>
      </c>
    </row>
    <row r="129" spans="1:9" s="32" customFormat="1" ht="18">
      <c r="A129" s="23" t="s">
        <v>89</v>
      </c>
      <c r="B129" s="74">
        <v>219.2</v>
      </c>
      <c r="C129" s="44">
        <v>459.6</v>
      </c>
      <c r="D129" s="75">
        <f>6.4+6.4+6.4+6.4+6.4+24</f>
        <v>56</v>
      </c>
      <c r="E129" s="1">
        <f>D129/D128*100</f>
        <v>17.67118964973178</v>
      </c>
      <c r="F129" s="1">
        <f>D129/B129*100</f>
        <v>25.547445255474454</v>
      </c>
      <c r="G129" s="1">
        <f t="shared" si="12"/>
        <v>12.184508268059181</v>
      </c>
      <c r="H129" s="44">
        <f t="shared" si="16"/>
        <v>163.2</v>
      </c>
      <c r="I129" s="44">
        <f t="shared" si="14"/>
        <v>403.6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110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109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0.010162501031097913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232</v>
      </c>
      <c r="C135" s="53">
        <v>626.8</v>
      </c>
      <c r="D135" s="76">
        <f>1.2</f>
        <v>1.2</v>
      </c>
      <c r="E135" s="17">
        <f>D135/D107*100</f>
        <v>0.0007918831972284088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85</v>
      </c>
      <c r="B137" s="73">
        <v>226.7</v>
      </c>
      <c r="C137" s="53">
        <v>381.2</v>
      </c>
      <c r="D137" s="76">
        <f>0.5+1.3+15.9+33.5+3+0.6+15.2+1.3+36.5+1.9+0.3+0.3+0.6+5+2+16.5+0.1+0.5+1.2+18.6-0.1+0.3+0.5+0.5+16+2</f>
        <v>173.99999999999997</v>
      </c>
      <c r="E137" s="17">
        <f>D137/D107*100</f>
        <v>0.11482306359811925</v>
      </c>
      <c r="F137" s="6">
        <f t="shared" si="15"/>
        <v>76.75341861490956</v>
      </c>
      <c r="G137" s="6">
        <f>D137/C137*100</f>
        <v>45.64533053515215</v>
      </c>
      <c r="H137" s="61">
        <f t="shared" si="16"/>
        <v>52.70000000000002</v>
      </c>
      <c r="I137" s="61">
        <f t="shared" si="14"/>
        <v>207.20000000000002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15.9+33.5+15.2+36.5+0.3+4.6+16.5-0.1+1.2+16+0.3+16</f>
        <v>155.9</v>
      </c>
      <c r="E138" s="1">
        <f>D138/D137*100</f>
        <v>89.5977011494253</v>
      </c>
      <c r="F138" s="1">
        <f t="shared" si="15"/>
        <v>84.31584640346134</v>
      </c>
      <c r="G138" s="1">
        <f>D138/C138*100</f>
        <v>50.931068278340405</v>
      </c>
      <c r="H138" s="44">
        <f t="shared" si="16"/>
        <v>29</v>
      </c>
      <c r="I138" s="44">
        <f t="shared" si="14"/>
        <v>150.20000000000002</v>
      </c>
    </row>
    <row r="139" spans="1:9" s="2" customFormat="1" ht="18.75">
      <c r="A139" s="16" t="s">
        <v>101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26+59.9+0.4-0.1+0.1+27.3+5.8+57.7+6.3+46.3+13.6+50.5+6-0.1+43.3+3.1+0.2+52.2+16.7+42.4+4.7+8+55+5.3+39.2+0.5+5+82.1</f>
        <v>657.4</v>
      </c>
      <c r="E139" s="17">
        <f>D139/D107*100</f>
        <v>0.43382001154829664</v>
      </c>
      <c r="F139" s="6">
        <f t="shared" si="15"/>
        <v>87.64164778029595</v>
      </c>
      <c r="G139" s="6">
        <f t="shared" si="12"/>
        <v>43.461589316408826</v>
      </c>
      <c r="H139" s="61">
        <f t="shared" si="16"/>
        <v>92.70000000000005</v>
      </c>
      <c r="I139" s="61">
        <f t="shared" si="14"/>
        <v>855.2000000000002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26+59.9+27.3+57.1-0.1+46.3+42.7-0.1+36.4+51.8+8.5+28+53.1+4.3+35.3+82.1</f>
        <v>558.6</v>
      </c>
      <c r="E140" s="1">
        <f>D140/D139*100</f>
        <v>84.97109826589596</v>
      </c>
      <c r="F140" s="1">
        <f aca="true" t="shared" si="17" ref="F140:F148">D140/B140*100</f>
        <v>99.8569896317483</v>
      </c>
      <c r="G140" s="1">
        <f t="shared" si="12"/>
        <v>47.39119368796131</v>
      </c>
      <c r="H140" s="44">
        <f t="shared" si="16"/>
        <v>0.7999999999999545</v>
      </c>
      <c r="I140" s="44">
        <f t="shared" si="14"/>
        <v>620.1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0.4+5.6+0.6+6+0.1+3.7+0.1+0.4+1+0.3</f>
        <v>18.2</v>
      </c>
      <c r="E141" s="1">
        <f>D141/D139*100</f>
        <v>2.7684818983875874</v>
      </c>
      <c r="F141" s="1">
        <f t="shared" si="17"/>
        <v>74.89711934156378</v>
      </c>
      <c r="G141" s="1">
        <f>D141/C141*100</f>
        <v>48.53333333333333</v>
      </c>
      <c r="H141" s="44">
        <f t="shared" si="16"/>
        <v>6.100000000000001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f>300+1143.1-220</f>
        <v>1223.1</v>
      </c>
      <c r="C142" s="53">
        <f>200+300+1250</f>
        <v>1750</v>
      </c>
      <c r="D142" s="76">
        <f>300</f>
        <v>300</v>
      </c>
      <c r="E142" s="17">
        <f>D142/D107*100</f>
        <v>0.1979707993071022</v>
      </c>
      <c r="F142" s="99">
        <f t="shared" si="17"/>
        <v>24.527839097375523</v>
      </c>
      <c r="G142" s="6">
        <f t="shared" si="12"/>
        <v>17.142857142857142</v>
      </c>
      <c r="H142" s="61">
        <f t="shared" si="16"/>
        <v>923.0999999999999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f>26585.6-1091.4-108.4-6057.3-180+130</f>
        <v>19278.499999999996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</f>
        <v>17618.4</v>
      </c>
      <c r="E144" s="17">
        <f>D144/D107*100</f>
        <v>11.6264291017075</v>
      </c>
      <c r="F144" s="99">
        <f t="shared" si="17"/>
        <v>91.38885286718367</v>
      </c>
      <c r="G144" s="6">
        <f t="shared" si="12"/>
        <v>27.737212487602136</v>
      </c>
      <c r="H144" s="61">
        <f t="shared" si="16"/>
        <v>1660.099999999995</v>
      </c>
      <c r="I144" s="61">
        <f t="shared" si="14"/>
        <v>45900.6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0.05035057329043966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78</v>
      </c>
      <c r="B147" s="73">
        <v>6025</v>
      </c>
      <c r="C147" s="53">
        <v>10550.8</v>
      </c>
      <c r="D147" s="76">
        <f>1601.8+39.7+92.5+565.2+121.3+853.6+638.8+424+800.9+24.5+1.5+318.7+33.7</f>
        <v>5516.199999999999</v>
      </c>
      <c r="E147" s="17">
        <f>D147/D107*100</f>
        <v>3.6401550771261233</v>
      </c>
      <c r="F147" s="99">
        <f t="shared" si="17"/>
        <v>91.55518672199169</v>
      </c>
      <c r="G147" s="6">
        <f t="shared" si="12"/>
        <v>52.282291390226334</v>
      </c>
      <c r="H147" s="61">
        <f t="shared" si="16"/>
        <v>508.8000000000011</v>
      </c>
      <c r="I147" s="61">
        <f t="shared" si="14"/>
        <v>5034.6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84066.9+1091.4+108.4+6057.3+2330.7-3305.4+220</f>
        <v>90569.29999999999</v>
      </c>
      <c r="C148" s="53">
        <f>376354.8-1000+14285.9-198-200-300-15786.4-2950-2519.8</f>
        <v>367686.5</v>
      </c>
      <c r="D148" s="76">
        <f>69938.3+2324.7+1312.6+155+2603.6+1211+415+5415.4+691.3+550.4+1878.3+788.4+1157.7+1447.6+460+220</f>
        <v>90569.3</v>
      </c>
      <c r="E148" s="17">
        <f>D148/D107*100</f>
        <v>59.766922378949104</v>
      </c>
      <c r="F148" s="6">
        <f t="shared" si="17"/>
        <v>100.00000000000003</v>
      </c>
      <c r="G148" s="6">
        <f t="shared" si="12"/>
        <v>24.632207056826942</v>
      </c>
      <c r="H148" s="61">
        <f t="shared" si="16"/>
        <v>0</v>
      </c>
      <c r="I148" s="61">
        <f t="shared" si="14"/>
        <v>277117.2</v>
      </c>
      <c r="K148" s="91"/>
      <c r="L148" s="38"/>
    </row>
    <row r="149" spans="1:12" s="2" customFormat="1" ht="18.75">
      <c r="A149" s="16" t="s">
        <v>104</v>
      </c>
      <c r="B149" s="73">
        <v>14742.6</v>
      </c>
      <c r="C149" s="53">
        <v>29485.2</v>
      </c>
      <c r="D149" s="76">
        <f>819+819+819.1+819+819+819.1+819+819+819.1+819+819+819.1+819.1+819+819+819+819.1</f>
        <v>13923.6</v>
      </c>
      <c r="E149" s="17">
        <f>D149/D107*100</f>
        <v>9.188220737441227</v>
      </c>
      <c r="F149" s="6">
        <f t="shared" si="15"/>
        <v>94.4446705465793</v>
      </c>
      <c r="G149" s="6">
        <f t="shared" si="12"/>
        <v>47.22233527328965</v>
      </c>
      <c r="H149" s="61">
        <f t="shared" si="16"/>
        <v>819</v>
      </c>
      <c r="I149" s="61">
        <f t="shared" si="14"/>
        <v>15561.6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169780</v>
      </c>
      <c r="C150" s="77">
        <f>C43+C69+C72+C77+C79+C87+C102+C107+C100+C84+C98</f>
        <v>546411.2999999999</v>
      </c>
      <c r="D150" s="53">
        <f>D43+D69+D72+D77+D79+D87+D102+D107+D100+D84+D98</f>
        <v>158167.4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923248.0000000001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791588.2000000001</v>
      </c>
      <c r="E151" s="31">
        <v>100</v>
      </c>
      <c r="F151" s="3">
        <f>D151/B151*100</f>
        <v>85.73949794638061</v>
      </c>
      <c r="G151" s="3">
        <f aca="true" t="shared" si="18" ref="G151:G157">D151/C151*100</f>
        <v>42.11254484699103</v>
      </c>
      <c r="H151" s="47">
        <f aca="true" t="shared" si="19" ref="H151:H157">B151-D151</f>
        <v>131659.80000000005</v>
      </c>
      <c r="I151" s="47">
        <f aca="true" t="shared" si="20" ref="I151:I157">C151-D151</f>
        <v>1088108.6999999997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415714.8</v>
      </c>
      <c r="C152" s="60">
        <f>C8+C20+C34+C52+C60+C91+C115+C119+C46+C140+C131+C103</f>
        <v>727911</v>
      </c>
      <c r="D152" s="60">
        <f>D8+D20+D34+D52+D60+D91+D115+D119+D46+D140+D131+D103</f>
        <v>332786.2</v>
      </c>
      <c r="E152" s="6">
        <f>D152/D151*100</f>
        <v>42.0403184382991</v>
      </c>
      <c r="F152" s="6">
        <f aca="true" t="shared" si="21" ref="F152:F157">D152/B152*100</f>
        <v>80.05156419737763</v>
      </c>
      <c r="G152" s="6">
        <f t="shared" si="18"/>
        <v>45.7179792584533</v>
      </c>
      <c r="H152" s="61">
        <f t="shared" si="19"/>
        <v>82928.59999999998</v>
      </c>
      <c r="I152" s="72">
        <f t="shared" si="20"/>
        <v>395124.8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61682.9</v>
      </c>
      <c r="C153" s="61">
        <f>C11+C23+C36+C55+C62+C92+C49+C141+C109+C112+C96+C138</f>
        <v>102323.1</v>
      </c>
      <c r="D153" s="61">
        <f>D11+D23+D36+D55+D62+D92+D49+D141+D109+D112+D96+D138</f>
        <v>53208</v>
      </c>
      <c r="E153" s="6">
        <f>D153/D151*100</f>
        <v>6.721676750613513</v>
      </c>
      <c r="F153" s="6">
        <f t="shared" si="21"/>
        <v>86.26053574005113</v>
      </c>
      <c r="G153" s="6">
        <f t="shared" si="18"/>
        <v>51.99998827244288</v>
      </c>
      <c r="H153" s="61">
        <f t="shared" si="19"/>
        <v>8474.900000000001</v>
      </c>
      <c r="I153" s="72">
        <f t="shared" si="20"/>
        <v>49115.100000000006</v>
      </c>
      <c r="K153" s="39"/>
      <c r="L153" s="90"/>
    </row>
    <row r="154" spans="1:12" ht="18.75">
      <c r="A154" s="18" t="s">
        <v>1</v>
      </c>
      <c r="B154" s="60">
        <f>B22+B10+B54+B48+B61+B35+B123</f>
        <v>18640.100000000002</v>
      </c>
      <c r="C154" s="60">
        <f>C22+C10+C54+C48+C61+C35+C123</f>
        <v>28689.7</v>
      </c>
      <c r="D154" s="60">
        <f>D22+D10+D54+D48+D61+D35+D123</f>
        <v>17773.2</v>
      </c>
      <c r="E154" s="6">
        <f>D154/D151*100</f>
        <v>2.245258330025637</v>
      </c>
      <c r="F154" s="6">
        <f t="shared" si="21"/>
        <v>95.34927387728605</v>
      </c>
      <c r="G154" s="6">
        <f t="shared" si="18"/>
        <v>61.94975897273237</v>
      </c>
      <c r="H154" s="61">
        <f t="shared" si="19"/>
        <v>866.9000000000015</v>
      </c>
      <c r="I154" s="72">
        <f t="shared" si="20"/>
        <v>10916.5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14990.2</v>
      </c>
      <c r="C155" s="60">
        <f>C12+C24+C104+C63+C38+C93+C129+C56+C136</f>
        <v>29507.2</v>
      </c>
      <c r="D155" s="60">
        <f>D12+D24+D104+D63+D38+D93+D129+D56+D136</f>
        <v>11245.999999999998</v>
      </c>
      <c r="E155" s="6">
        <f>D155/D151*100</f>
        <v>1.4206881810517131</v>
      </c>
      <c r="F155" s="6">
        <f t="shared" si="21"/>
        <v>75.02234793398353</v>
      </c>
      <c r="G155" s="6">
        <f t="shared" si="18"/>
        <v>38.112731807829945</v>
      </c>
      <c r="H155" s="61">
        <f>B155-D155</f>
        <v>3744.2000000000025</v>
      </c>
      <c r="I155" s="72">
        <f t="shared" si="20"/>
        <v>18261.200000000004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0.002968715299192181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412170.8000000001</v>
      </c>
      <c r="C157" s="78">
        <f>C151-C152-C153-C154-C155-C156</f>
        <v>991158.9999999999</v>
      </c>
      <c r="D157" s="78">
        <f>D151-D152-D153-D154-D155-D156</f>
        <v>376551.30000000005</v>
      </c>
      <c r="E157" s="36">
        <f>D157/D151*100</f>
        <v>47.56908958471084</v>
      </c>
      <c r="F157" s="36">
        <f t="shared" si="21"/>
        <v>91.35807291540303</v>
      </c>
      <c r="G157" s="36">
        <f t="shared" si="18"/>
        <v>37.99100850620336</v>
      </c>
      <c r="H157" s="126">
        <f t="shared" si="19"/>
        <v>35619.50000000006</v>
      </c>
      <c r="I157" s="126">
        <f t="shared" si="20"/>
        <v>614607.6999999998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791588.2000000001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791588.2000000001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2017-06-27T05:01:36Z</dcterms:modified>
  <cp:category/>
  <cp:version/>
  <cp:contentType/>
  <cp:contentStatus/>
</cp:coreProperties>
</file>